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7" yWindow="14" windowWidth="11343" windowHeight="6534"/>
  </bookViews>
  <sheets>
    <sheet name="Inputs and Outputs" sheetId="1" r:id="rId1"/>
    <sheet name="Implicit Method" sheetId="2" r:id="rId2"/>
    <sheet name="Explicit DCF Method" sheetId="3" r:id="rId3"/>
  </sheets>
  <definedNames>
    <definedName name="ASF">'Inputs and Outputs'!$G$11</definedName>
    <definedName name="e">'Inputs and Outputs'!$C$14</definedName>
    <definedName name="g">'Inputs and Outputs'!$G$13</definedName>
    <definedName name="k">'Inputs and Outputs'!$C$13</definedName>
    <definedName name="lease">'Inputs and Outputs'!$C$17</definedName>
    <definedName name="P">'Inputs and Outputs'!$G$12</definedName>
    <definedName name="rent">'Inputs and Outputs'!$C$12</definedName>
    <definedName name="rentpass">'Inputs and Outputs'!$C$11</definedName>
    <definedName name="rr">'Inputs and Outputs'!$C$15</definedName>
    <definedName name="trans">'Inputs and Outputs'!$C$16</definedName>
  </definedNames>
  <calcPr calcId="145621" iterate="1" iterateCount="50"/>
</workbook>
</file>

<file path=xl/calcChain.xml><?xml version="1.0" encoding="utf-8"?>
<calcChain xmlns="http://schemas.openxmlformats.org/spreadsheetml/2006/main">
  <c r="G11" i="1" l="1"/>
  <c r="G12" i="1"/>
  <c r="G13" i="1" s="1"/>
  <c r="E6" i="2"/>
  <c r="E8" i="2" s="1"/>
  <c r="E10" i="2" s="1"/>
  <c r="C21" i="1" s="1"/>
  <c r="E7" i="2"/>
  <c r="G20" i="3"/>
  <c r="D9" i="2"/>
  <c r="C8" i="3"/>
  <c r="E8" i="3"/>
  <c r="D8" i="3"/>
  <c r="F6" i="3"/>
  <c r="E6" i="3"/>
  <c r="C7" i="2"/>
  <c r="F8" i="3"/>
  <c r="B9" i="3"/>
  <c r="G8" i="3"/>
  <c r="C9" i="3"/>
  <c r="B10" i="3"/>
  <c r="C10" i="3"/>
  <c r="E9" i="3"/>
  <c r="F9" i="3"/>
  <c r="F10" i="3"/>
  <c r="E10" i="3"/>
  <c r="B11" i="3"/>
  <c r="C11" i="3"/>
  <c r="F11" i="3"/>
  <c r="E11" i="3"/>
  <c r="B12" i="3"/>
  <c r="D12" i="3"/>
  <c r="B13" i="3"/>
  <c r="C12" i="3"/>
  <c r="G12" i="3"/>
  <c r="D13" i="3"/>
  <c r="B14" i="3"/>
  <c r="C13" i="3"/>
  <c r="G13" i="3"/>
  <c r="F12" i="3"/>
  <c r="E12" i="3"/>
  <c r="D14" i="3"/>
  <c r="B15" i="3"/>
  <c r="C14" i="3"/>
  <c r="G14" i="3"/>
  <c r="F13" i="3"/>
  <c r="E13" i="3"/>
  <c r="B16" i="3"/>
  <c r="C15" i="3"/>
  <c r="D15" i="3"/>
  <c r="G15" i="3"/>
  <c r="F14" i="3"/>
  <c r="E14" i="3"/>
  <c r="F15" i="3"/>
  <c r="E15" i="3"/>
  <c r="B17" i="3"/>
  <c r="G16" i="3"/>
  <c r="C16" i="3"/>
  <c r="D16" i="3"/>
  <c r="E16" i="3"/>
  <c r="F16" i="3"/>
  <c r="B18" i="3"/>
  <c r="C17" i="3"/>
  <c r="D17" i="3"/>
  <c r="G17" i="3"/>
  <c r="F17" i="3"/>
  <c r="E17" i="3"/>
  <c r="G18" i="3"/>
  <c r="C18" i="3"/>
  <c r="D18" i="3"/>
  <c r="E18" i="3"/>
  <c r="F18" i="3"/>
  <c r="D11" i="3" l="1"/>
  <c r="G11" i="3" s="1"/>
  <c r="D9" i="3"/>
  <c r="G9" i="3" s="1"/>
  <c r="D10" i="3"/>
  <c r="G10" i="3" s="1"/>
  <c r="E20" i="3"/>
  <c r="E22" i="3" s="1"/>
  <c r="C23" i="1" s="1"/>
</calcChain>
</file>

<file path=xl/sharedStrings.xml><?xml version="1.0" encoding="utf-8"?>
<sst xmlns="http://schemas.openxmlformats.org/spreadsheetml/2006/main" count="39" uniqueCount="35">
  <si>
    <t>Rent</t>
  </si>
  <si>
    <t>years</t>
  </si>
  <si>
    <t>ASF</t>
  </si>
  <si>
    <t>P (% Growth over RR)</t>
  </si>
  <si>
    <t>g (Annual Growth)</t>
  </si>
  <si>
    <t>RR</t>
  </si>
  <si>
    <t>Year</t>
  </si>
  <si>
    <t>Inputs</t>
  </si>
  <si>
    <t>Outputs</t>
  </si>
  <si>
    <t xml:space="preserve">PV£ </t>
  </si>
  <si>
    <t>Market Rent (rent)</t>
  </si>
  <si>
    <t>Traditional</t>
  </si>
  <si>
    <t>DCF</t>
  </si>
  <si>
    <t>Full DCF Valuation</t>
  </si>
  <si>
    <t>Market Rent</t>
  </si>
  <si>
    <t>All Risk Yield (k)</t>
  </si>
  <si>
    <t>Lease length (max 30)</t>
  </si>
  <si>
    <t>IMPLICIT AND EXPLICIT VALUATION OF A RACK RENTED FREEHOLD</t>
  </si>
  <si>
    <t>Implicit Model</t>
  </si>
  <si>
    <t>Full Discounted Cash Flow - Explicit</t>
  </si>
  <si>
    <t>Rent Review (rr) [must be a multiple of the lease)</t>
  </si>
  <si>
    <t>This template is for illustrative educational purposes only</t>
  </si>
  <si>
    <t>No responsibility will be accepted for its use in commercial circumstances</t>
  </si>
  <si>
    <t xml:space="preserve">  </t>
  </si>
  <si>
    <t xml:space="preserve">less costs at </t>
  </si>
  <si>
    <t>Transaction Costs</t>
  </si>
  <si>
    <t>Capital Value before costs</t>
  </si>
  <si>
    <t>Outputs - Valuation</t>
  </si>
  <si>
    <t>IMPLICIT VALUATION OF RACK RENTED FREEHOLD</t>
  </si>
  <si>
    <t>DCF VALUATION OF RACK RENTED FREEHOLD</t>
  </si>
  <si>
    <t>Tagret Rate (e)</t>
  </si>
  <si>
    <t>Market Value</t>
  </si>
  <si>
    <t>Chichester, West Sussex - Email: valuation@nickfrench.org.uk</t>
  </si>
  <si>
    <t>Implicit Valuation</t>
  </si>
  <si>
    <t>COPYRIGHT 2021. Nick French - Real Estate Valuation Theurgy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</si>
</sst>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0_-;\-* #,##0.0000_-;_-* &quot;-&quot;??_-;_-@_-"/>
    <numFmt numFmtId="167" formatCode="&quot;£&quot;#,##0.00"/>
    <numFmt numFmtId="171" formatCode="&quot;£&quot;#,##0"/>
    <numFmt numFmtId="176" formatCode="0.0000"/>
    <numFmt numFmtId="179" formatCode="&quot;YP @&quot;\ #.00%"/>
    <numFmt numFmtId="182" formatCode="&quot;PV @&quot;\ #.00%"/>
    <numFmt numFmtId="191" formatCode="&quot;YP perp @&quot;\ #.00%"/>
    <numFmt numFmtId="197" formatCode="0.0000%"/>
  </numFmts>
  <fonts count="17" x14ac:knownFonts="1">
    <font>
      <sz val="10"/>
      <name val="Arial"/>
    </font>
    <font>
      <sz val="10"/>
      <name val="Arial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20"/>
      <name val="Tahoma"/>
      <family val="2"/>
    </font>
    <font>
      <b/>
      <sz val="12"/>
      <color indexed="12"/>
      <name val="Tahoma"/>
      <family val="2"/>
    </font>
    <font>
      <b/>
      <sz val="12"/>
      <color indexed="14"/>
      <name val="Tahoma"/>
      <family val="2"/>
    </font>
    <font>
      <sz val="11"/>
      <name val="Tahoma"/>
      <family val="2"/>
    </font>
    <font>
      <sz val="11"/>
      <name val="Comic Sans MS"/>
      <family val="4"/>
    </font>
    <font>
      <sz val="11"/>
      <name val="Arial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1"/>
      <color indexed="13"/>
      <name val="Tahoma"/>
      <family val="2"/>
    </font>
    <font>
      <sz val="11"/>
      <color indexed="14"/>
      <name val="Tahoma"/>
      <family val="2"/>
    </font>
    <font>
      <b/>
      <sz val="11"/>
      <color indexed="10"/>
      <name val="Tahoma"/>
      <family val="2"/>
    </font>
    <font>
      <b/>
      <sz val="11"/>
      <color rgb="FF7030A0"/>
      <name val="Tahoma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9" fontId="3" fillId="2" borderId="0" xfId="3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/>
    <xf numFmtId="6" fontId="4" fillId="2" borderId="0" xfId="2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76" fontId="4" fillId="2" borderId="6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0" fontId="7" fillId="3" borderId="8" xfId="0" applyFont="1" applyFill="1" applyBorder="1"/>
    <xf numFmtId="0" fontId="8" fillId="0" borderId="0" xfId="0" applyFont="1" applyFill="1" applyBorder="1"/>
    <xf numFmtId="0" fontId="8" fillId="0" borderId="0" xfId="0" applyFont="1"/>
    <xf numFmtId="0" fontId="9" fillId="0" borderId="0" xfId="0" applyFont="1"/>
    <xf numFmtId="0" fontId="7" fillId="3" borderId="9" xfId="0" applyFont="1" applyFill="1" applyBorder="1" applyAlignment="1" applyProtection="1">
      <alignment horizontal="left"/>
    </xf>
    <xf numFmtId="0" fontId="7" fillId="3" borderId="10" xfId="0" applyFont="1" applyFill="1" applyBorder="1"/>
    <xf numFmtId="0" fontId="7" fillId="0" borderId="0" xfId="0" applyFont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0" fontId="11" fillId="0" borderId="0" xfId="0" applyFont="1"/>
    <xf numFmtId="0" fontId="11" fillId="0" borderId="0" xfId="0" applyFont="1" applyFill="1" applyBorder="1"/>
    <xf numFmtId="0" fontId="11" fillId="4" borderId="1" xfId="0" applyFont="1" applyFill="1" applyBorder="1"/>
    <xf numFmtId="0" fontId="11" fillId="4" borderId="2" xfId="0" applyFont="1" applyFill="1" applyBorder="1"/>
    <xf numFmtId="0" fontId="11" fillId="4" borderId="3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171" fontId="10" fillId="4" borderId="0" xfId="0" applyNumberFormat="1" applyFont="1" applyFill="1" applyBorder="1" applyProtection="1">
      <protection locked="0"/>
    </xf>
    <xf numFmtId="0" fontId="7" fillId="4" borderId="11" xfId="0" applyFont="1" applyFill="1" applyBorder="1"/>
    <xf numFmtId="164" fontId="7" fillId="4" borderId="11" xfId="1" applyNumberFormat="1" applyFont="1" applyFill="1" applyBorder="1" applyAlignment="1">
      <alignment horizontal="right"/>
    </xf>
    <xf numFmtId="10" fontId="7" fillId="4" borderId="11" xfId="3" applyNumberFormat="1" applyFont="1" applyFill="1" applyBorder="1" applyAlignment="1">
      <alignment horizontal="right"/>
    </xf>
    <xf numFmtId="10" fontId="10" fillId="4" borderId="0" xfId="3" applyNumberFormat="1" applyFont="1" applyFill="1" applyBorder="1" applyProtection="1">
      <protection locked="0"/>
    </xf>
    <xf numFmtId="0" fontId="7" fillId="4" borderId="5" xfId="0" applyFont="1" applyFill="1" applyBorder="1"/>
    <xf numFmtId="10" fontId="7" fillId="4" borderId="12" xfId="3" applyNumberFormat="1" applyFont="1" applyFill="1" applyBorder="1" applyAlignment="1">
      <alignment horizontal="right"/>
    </xf>
    <xf numFmtId="0" fontId="10" fillId="4" borderId="0" xfId="0" applyFont="1" applyFill="1" applyBorder="1" applyProtection="1">
      <protection locked="0"/>
    </xf>
    <xf numFmtId="0" fontId="10" fillId="4" borderId="6" xfId="0" applyFont="1" applyFill="1" applyBorder="1" applyProtection="1">
      <protection locked="0"/>
    </xf>
    <xf numFmtId="0" fontId="7" fillId="4" borderId="12" xfId="0" applyFont="1" applyFill="1" applyBorder="1"/>
    <xf numFmtId="0" fontId="12" fillId="0" borderId="0" xfId="0" applyFont="1" applyFill="1" applyBorder="1"/>
    <xf numFmtId="9" fontId="7" fillId="0" borderId="0" xfId="3" applyFont="1" applyFill="1" applyBorder="1"/>
    <xf numFmtId="0" fontId="13" fillId="0" borderId="0" xfId="0" applyFont="1" applyFill="1" applyBorder="1"/>
    <xf numFmtId="9" fontId="13" fillId="0" borderId="0" xfId="3" applyFont="1" applyFill="1" applyBorder="1"/>
    <xf numFmtId="0" fontId="13" fillId="0" borderId="0" xfId="0" applyFont="1" applyFill="1"/>
    <xf numFmtId="0" fontId="14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10" fillId="5" borderId="4" xfId="0" applyFont="1" applyFill="1" applyBorder="1"/>
    <xf numFmtId="0" fontId="7" fillId="5" borderId="0" xfId="0" applyFont="1" applyFill="1" applyBorder="1"/>
    <xf numFmtId="0" fontId="7" fillId="5" borderId="11" xfId="0" applyFont="1" applyFill="1" applyBorder="1"/>
    <xf numFmtId="0" fontId="7" fillId="5" borderId="4" xfId="0" applyFont="1" applyFill="1" applyBorder="1"/>
    <xf numFmtId="171" fontId="14" fillId="5" borderId="0" xfId="0" applyNumberFormat="1" applyFont="1" applyFill="1" applyBorder="1" applyAlignment="1">
      <alignment horizontal="center"/>
    </xf>
    <xf numFmtId="0" fontId="7" fillId="5" borderId="5" xfId="0" applyFont="1" applyFill="1" applyBorder="1"/>
    <xf numFmtId="171" fontId="14" fillId="5" borderId="6" xfId="0" applyNumberFormat="1" applyFont="1" applyFill="1" applyBorder="1" applyAlignment="1">
      <alignment horizontal="center"/>
    </xf>
    <xf numFmtId="0" fontId="7" fillId="5" borderId="12" xfId="0" applyFont="1" applyFill="1" applyBorder="1"/>
    <xf numFmtId="171" fontId="5" fillId="2" borderId="0" xfId="0" applyNumberFormat="1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71" fontId="3" fillId="2" borderId="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6" fontId="4" fillId="2" borderId="11" xfId="2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left"/>
    </xf>
    <xf numFmtId="197" fontId="3" fillId="2" borderId="11" xfId="3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6" fontId="4" fillId="2" borderId="12" xfId="2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0" fontId="10" fillId="4" borderId="0" xfId="0" applyNumberFormat="1" applyFont="1" applyFill="1" applyBorder="1" applyProtection="1">
      <protection locked="0"/>
    </xf>
    <xf numFmtId="182" fontId="3" fillId="2" borderId="0" xfId="3" applyNumberFormat="1" applyFont="1" applyFill="1" applyBorder="1" applyAlignment="1">
      <alignment horizontal="center"/>
    </xf>
    <xf numFmtId="0" fontId="15" fillId="3" borderId="7" xfId="0" applyFont="1" applyFill="1" applyBorder="1" applyAlignment="1" applyProtection="1">
      <alignment horizontal="left"/>
    </xf>
    <xf numFmtId="0" fontId="15" fillId="3" borderId="8" xfId="0" applyFont="1" applyFill="1" applyBorder="1"/>
    <xf numFmtId="0" fontId="15" fillId="3" borderId="9" xfId="0" applyFont="1" applyFill="1" applyBorder="1" applyAlignment="1" applyProtection="1">
      <alignment horizontal="left"/>
    </xf>
    <xf numFmtId="0" fontId="15" fillId="3" borderId="1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171" fontId="5" fillId="0" borderId="0" xfId="0" applyNumberFormat="1" applyFont="1" applyFill="1" applyBorder="1"/>
    <xf numFmtId="0" fontId="3" fillId="0" borderId="0" xfId="0" applyFont="1" applyFill="1" applyBorder="1"/>
    <xf numFmtId="171" fontId="6" fillId="0" borderId="0" xfId="0" applyNumberFormat="1" applyFont="1" applyFill="1" applyBorder="1"/>
    <xf numFmtId="197" fontId="2" fillId="0" borderId="0" xfId="3" applyNumberFormat="1" applyFont="1" applyFill="1" applyBorder="1"/>
    <xf numFmtId="171" fontId="5" fillId="0" borderId="0" xfId="0" applyNumberFormat="1" applyFont="1" applyFill="1" applyBorder="1" applyAlignment="1">
      <alignment horizontal="center"/>
    </xf>
    <xf numFmtId="0" fontId="2" fillId="6" borderId="13" xfId="0" applyFont="1" applyFill="1" applyBorder="1"/>
    <xf numFmtId="0" fontId="2" fillId="6" borderId="0" xfId="0" applyFont="1" applyFill="1" applyBorder="1"/>
    <xf numFmtId="0" fontId="2" fillId="6" borderId="4" xfId="0" applyFont="1" applyFill="1" applyBorder="1"/>
    <xf numFmtId="0" fontId="2" fillId="6" borderId="11" xfId="0" applyFont="1" applyFill="1" applyBorder="1"/>
    <xf numFmtId="167" fontId="3" fillId="6" borderId="0" xfId="0" applyNumberFormat="1" applyFont="1" applyFill="1" applyBorder="1"/>
    <xf numFmtId="171" fontId="5" fillId="6" borderId="0" xfId="0" applyNumberFormat="1" applyFont="1" applyFill="1" applyBorder="1"/>
    <xf numFmtId="171" fontId="5" fillId="6" borderId="11" xfId="0" applyNumberFormat="1" applyFont="1" applyFill="1" applyBorder="1"/>
    <xf numFmtId="9" fontId="3" fillId="6" borderId="0" xfId="3" applyFont="1" applyFill="1" applyBorder="1"/>
    <xf numFmtId="2" fontId="5" fillId="6" borderId="0" xfId="0" applyNumberFormat="1" applyFont="1" applyFill="1" applyBorder="1"/>
    <xf numFmtId="2" fontId="5" fillId="6" borderId="11" xfId="0" applyNumberFormat="1" applyFont="1" applyFill="1" applyBorder="1"/>
    <xf numFmtId="0" fontId="3" fillId="6" borderId="0" xfId="0" applyFont="1" applyFill="1" applyBorder="1"/>
    <xf numFmtId="171" fontId="5" fillId="6" borderId="11" xfId="0" applyNumberFormat="1" applyFont="1" applyFill="1" applyBorder="1" applyAlignment="1">
      <alignment horizontal="center"/>
    </xf>
    <xf numFmtId="10" fontId="2" fillId="6" borderId="0" xfId="3" applyNumberFormat="1" applyFont="1" applyFill="1" applyBorder="1" applyAlignment="1">
      <alignment horizontal="left"/>
    </xf>
    <xf numFmtId="0" fontId="2" fillId="6" borderId="6" xfId="0" applyFont="1" applyFill="1" applyBorder="1"/>
    <xf numFmtId="171" fontId="5" fillId="6" borderId="12" xfId="0" applyNumberFormat="1" applyFont="1" applyFill="1" applyBorder="1" applyAlignment="1">
      <alignment horizontal="center"/>
    </xf>
    <xf numFmtId="191" fontId="3" fillId="6" borderId="0" xfId="0" applyNumberFormat="1" applyFont="1" applyFill="1" applyBorder="1" applyAlignment="1">
      <alignment horizontal="lef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5" xfId="0" applyFont="1" applyFill="1" applyBorder="1"/>
    <xf numFmtId="197" fontId="3" fillId="6" borderId="0" xfId="3" applyNumberFormat="1" applyFont="1" applyFill="1" applyBorder="1"/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6" borderId="14" xfId="0" applyFont="1" applyFill="1" applyBorder="1" applyAlignment="1"/>
    <xf numFmtId="0" fontId="3" fillId="6" borderId="15" xfId="0" applyFont="1" applyFill="1" applyBorder="1" applyAlignment="1"/>
    <xf numFmtId="0" fontId="3" fillId="6" borderId="13" xfId="0" applyFont="1" applyFill="1" applyBorder="1"/>
    <xf numFmtId="0" fontId="16" fillId="3" borderId="7" xfId="0" applyFont="1" applyFill="1" applyBorder="1" applyAlignment="1" applyProtection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3"/>
  <sheetViews>
    <sheetView showGridLines="0" tabSelected="1" workbookViewId="0">
      <selection activeCell="F3" sqref="F3"/>
    </sheetView>
  </sheetViews>
  <sheetFormatPr defaultColWidth="9.125" defaultRowHeight="13.6" x14ac:dyDescent="0.2"/>
  <cols>
    <col min="1" max="1" width="4" style="19" customWidth="1"/>
    <col min="2" max="2" width="47.875" style="19" customWidth="1"/>
    <col min="3" max="3" width="21.875" style="19" customWidth="1"/>
    <col min="4" max="4" width="6" style="19" customWidth="1"/>
    <col min="5" max="5" width="2.375" style="20" customWidth="1"/>
    <col min="6" max="6" width="24" style="19" customWidth="1"/>
    <col min="7" max="7" width="9.375" style="19" customWidth="1"/>
    <col min="8" max="8" width="17.375" style="19" bestFit="1" customWidth="1"/>
    <col min="9" max="9" width="4.125" style="19" customWidth="1"/>
    <col min="10" max="16384" width="9.125" style="19"/>
  </cols>
  <sheetData>
    <row r="2" spans="2:12" ht="17.7" x14ac:dyDescent="0.4">
      <c r="B2" s="118" t="s">
        <v>21</v>
      </c>
      <c r="C2" s="21"/>
      <c r="D2" s="22"/>
      <c r="E2" s="22"/>
      <c r="F2" s="22"/>
      <c r="G2" s="22"/>
      <c r="H2" s="22"/>
      <c r="I2" s="22"/>
      <c r="J2" s="23"/>
      <c r="K2" s="23"/>
      <c r="L2" s="24"/>
    </row>
    <row r="3" spans="2:12" ht="17.7" x14ac:dyDescent="0.4">
      <c r="B3" s="25" t="s">
        <v>22</v>
      </c>
      <c r="C3" s="26"/>
      <c r="D3" s="22"/>
      <c r="E3" s="22"/>
      <c r="F3" s="22"/>
      <c r="G3" s="22"/>
      <c r="H3" s="22"/>
      <c r="I3" s="22"/>
      <c r="J3" s="23"/>
      <c r="K3" s="23"/>
      <c r="L3" s="24"/>
    </row>
    <row r="4" spans="2:12" ht="17.7" x14ac:dyDescent="0.4">
      <c r="B4" s="27" t="s">
        <v>23</v>
      </c>
      <c r="D4" s="23"/>
      <c r="E4" s="23"/>
      <c r="F4" s="23"/>
      <c r="G4" s="23"/>
      <c r="H4" s="23"/>
      <c r="I4" s="23"/>
      <c r="J4" s="23"/>
      <c r="K4" s="23"/>
      <c r="L4" s="24"/>
    </row>
    <row r="5" spans="2:12" ht="17.7" x14ac:dyDescent="0.4">
      <c r="B5" s="75" t="s">
        <v>34</v>
      </c>
      <c r="C5" s="76"/>
      <c r="D5" s="22"/>
      <c r="E5" s="22"/>
      <c r="F5" s="22"/>
      <c r="G5" s="22"/>
      <c r="H5" s="22"/>
      <c r="I5" s="22"/>
      <c r="J5" s="28"/>
      <c r="K5" s="22"/>
      <c r="L5" s="24"/>
    </row>
    <row r="6" spans="2:12" ht="17.7" x14ac:dyDescent="0.4">
      <c r="B6" s="77" t="s">
        <v>32</v>
      </c>
      <c r="C6" s="78"/>
      <c r="D6" s="22"/>
      <c r="E6" s="22"/>
      <c r="F6" s="22"/>
      <c r="G6" s="22"/>
      <c r="H6" s="22"/>
      <c r="I6" s="22"/>
      <c r="J6" s="28"/>
      <c r="K6" s="22"/>
      <c r="L6" s="24"/>
    </row>
    <row r="7" spans="2:12" ht="14.3" thickBot="1" x14ac:dyDescent="0.25"/>
    <row r="8" spans="2:12" ht="14.3" thickBot="1" x14ac:dyDescent="0.25">
      <c r="B8" s="107" t="s">
        <v>17</v>
      </c>
      <c r="C8" s="108"/>
      <c r="D8" s="108"/>
      <c r="E8" s="108"/>
      <c r="F8" s="108"/>
      <c r="G8" s="109"/>
      <c r="H8" s="29"/>
    </row>
    <row r="9" spans="2:12" ht="14.3" thickBot="1" x14ac:dyDescent="0.25">
      <c r="B9" s="30"/>
      <c r="C9" s="30"/>
      <c r="D9" s="30"/>
      <c r="E9" s="31"/>
      <c r="F9" s="30"/>
    </row>
    <row r="10" spans="2:12" x14ac:dyDescent="0.2">
      <c r="B10" s="32" t="s">
        <v>7</v>
      </c>
      <c r="C10" s="33"/>
      <c r="D10" s="34"/>
      <c r="E10" s="31"/>
      <c r="F10" s="32" t="s">
        <v>8</v>
      </c>
      <c r="G10" s="35"/>
    </row>
    <row r="11" spans="2:12" x14ac:dyDescent="0.2">
      <c r="B11" s="36"/>
      <c r="C11" s="37"/>
      <c r="D11" s="38"/>
      <c r="E11" s="29"/>
      <c r="F11" s="36" t="s">
        <v>2</v>
      </c>
      <c r="G11" s="39">
        <f>e/(((1+e)^rr)-1)</f>
        <v>0.1704564545668365</v>
      </c>
    </row>
    <row r="12" spans="2:12" x14ac:dyDescent="0.2">
      <c r="B12" s="36" t="s">
        <v>10</v>
      </c>
      <c r="C12" s="37">
        <v>2000000</v>
      </c>
      <c r="D12" s="38"/>
      <c r="E12" s="29"/>
      <c r="F12" s="36" t="s">
        <v>3</v>
      </c>
      <c r="G12" s="40">
        <f>(e-k)/ASF</f>
        <v>0.17599802880000009</v>
      </c>
    </row>
    <row r="13" spans="2:12" ht="14.3" thickBot="1" x14ac:dyDescent="0.25">
      <c r="B13" s="36" t="s">
        <v>15</v>
      </c>
      <c r="C13" s="41">
        <v>0.05</v>
      </c>
      <c r="D13" s="38"/>
      <c r="E13" s="29"/>
      <c r="F13" s="42" t="s">
        <v>4</v>
      </c>
      <c r="G13" s="43">
        <f>((1+P)^(1/rr))-1</f>
        <v>3.2954801577396386E-2</v>
      </c>
    </row>
    <row r="14" spans="2:12" x14ac:dyDescent="0.2">
      <c r="B14" s="36" t="s">
        <v>30</v>
      </c>
      <c r="C14" s="41">
        <v>0.08</v>
      </c>
      <c r="D14" s="38"/>
      <c r="E14" s="29"/>
    </row>
    <row r="15" spans="2:12" x14ac:dyDescent="0.2">
      <c r="B15" s="36" t="s">
        <v>20</v>
      </c>
      <c r="C15" s="44">
        <v>5</v>
      </c>
      <c r="D15" s="38" t="s">
        <v>1</v>
      </c>
      <c r="E15" s="29"/>
      <c r="F15" s="29"/>
      <c r="G15" s="29"/>
    </row>
    <row r="16" spans="2:12" x14ac:dyDescent="0.2">
      <c r="B16" s="36" t="s">
        <v>25</v>
      </c>
      <c r="C16" s="73">
        <v>5.7500000000000002E-2</v>
      </c>
      <c r="D16" s="38"/>
      <c r="E16" s="29"/>
      <c r="F16" s="29"/>
      <c r="G16" s="29"/>
    </row>
    <row r="17" spans="2:10" ht="14.3" thickBot="1" x14ac:dyDescent="0.25">
      <c r="B17" s="42" t="s">
        <v>16</v>
      </c>
      <c r="C17" s="45">
        <v>15</v>
      </c>
      <c r="D17" s="46" t="s">
        <v>1</v>
      </c>
      <c r="E17" s="29"/>
      <c r="F17" s="47"/>
      <c r="G17" s="48"/>
      <c r="H17" s="20"/>
      <c r="I17" s="20"/>
      <c r="J17" s="20"/>
    </row>
    <row r="18" spans="2:10" ht="14.3" thickBot="1" x14ac:dyDescent="0.25">
      <c r="F18" s="49"/>
      <c r="G18" s="50"/>
      <c r="H18" s="51"/>
      <c r="I18" s="51"/>
      <c r="J18" s="51"/>
    </row>
    <row r="19" spans="2:10" x14ac:dyDescent="0.2">
      <c r="B19" s="52" t="s">
        <v>27</v>
      </c>
      <c r="C19" s="53"/>
      <c r="D19" s="54"/>
    </row>
    <row r="20" spans="2:10" x14ac:dyDescent="0.2">
      <c r="B20" s="55" t="s">
        <v>11</v>
      </c>
      <c r="C20" s="56"/>
      <c r="D20" s="57"/>
    </row>
    <row r="21" spans="2:10" x14ac:dyDescent="0.2">
      <c r="B21" s="58" t="s">
        <v>18</v>
      </c>
      <c r="C21" s="59">
        <f>'Implicit Method'!E10</f>
        <v>37825059.101654842</v>
      </c>
      <c r="D21" s="57"/>
    </row>
    <row r="22" spans="2:10" x14ac:dyDescent="0.2">
      <c r="B22" s="55" t="s">
        <v>12</v>
      </c>
      <c r="C22" s="59"/>
      <c r="D22" s="57"/>
    </row>
    <row r="23" spans="2:10" ht="14.3" thickBot="1" x14ac:dyDescent="0.25">
      <c r="B23" s="60" t="s">
        <v>13</v>
      </c>
      <c r="C23" s="61">
        <f>'Explicit DCF Method'!E22</f>
        <v>37825059.101654828</v>
      </c>
      <c r="D23" s="62"/>
    </row>
  </sheetData>
  <mergeCells count="1">
    <mergeCell ref="B8:G8"/>
  </mergeCells>
  <phoneticPr fontId="0" type="noConversion"/>
  <pageMargins left="0.75" right="0.75" top="1" bottom="1" header="0.5" footer="0.5"/>
  <pageSetup paperSize="9" fitToWidth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showGridLines="0" workbookViewId="0">
      <selection activeCell="G10" sqref="G10"/>
    </sheetView>
  </sheetViews>
  <sheetFormatPr defaultColWidth="9.125" defaultRowHeight="15.65" x14ac:dyDescent="0.25"/>
  <cols>
    <col min="1" max="1" width="9.125" style="1"/>
    <col min="2" max="2" width="4" style="1" customWidth="1"/>
    <col min="3" max="3" width="23.125" style="1" bestFit="1" customWidth="1"/>
    <col min="4" max="4" width="7.5" style="1" bestFit="1" customWidth="1"/>
    <col min="5" max="5" width="22" style="1" customWidth="1"/>
    <col min="6" max="6" width="3.5" style="1" customWidth="1"/>
    <col min="7" max="7" width="18" style="1" bestFit="1" customWidth="1"/>
    <col min="8" max="8" width="12.625" style="1" bestFit="1" customWidth="1"/>
    <col min="9" max="9" width="23.625" style="1" customWidth="1"/>
    <col min="10" max="10" width="19.625" style="1" customWidth="1"/>
    <col min="11" max="16384" width="9.125" style="1"/>
  </cols>
  <sheetData>
    <row r="1" spans="2:10" ht="16.3" thickBot="1" x14ac:dyDescent="0.3"/>
    <row r="2" spans="2:10" ht="16.3" thickBot="1" x14ac:dyDescent="0.3">
      <c r="B2" s="117" t="s">
        <v>28</v>
      </c>
      <c r="C2" s="115"/>
      <c r="D2" s="115"/>
      <c r="E2" s="115"/>
      <c r="F2" s="116"/>
    </row>
    <row r="3" spans="2:10" ht="16.3" thickBot="1" x14ac:dyDescent="0.3"/>
    <row r="4" spans="2:10" ht="16.3" thickBot="1" x14ac:dyDescent="0.3">
      <c r="B4" s="86"/>
      <c r="C4" s="111" t="s">
        <v>33</v>
      </c>
      <c r="D4" s="111"/>
      <c r="E4" s="111"/>
      <c r="F4" s="112"/>
      <c r="G4" s="79"/>
      <c r="H4" s="79"/>
      <c r="I4" s="79"/>
      <c r="J4" s="79"/>
    </row>
    <row r="5" spans="2:10" x14ac:dyDescent="0.25">
      <c r="B5" s="102"/>
      <c r="C5" s="103"/>
      <c r="D5" s="103"/>
      <c r="E5" s="103"/>
      <c r="F5" s="104"/>
      <c r="G5" s="80"/>
      <c r="H5" s="80"/>
      <c r="I5" s="80"/>
      <c r="J5" s="80"/>
    </row>
    <row r="6" spans="2:10" x14ac:dyDescent="0.25">
      <c r="B6" s="88"/>
      <c r="C6" s="96" t="s">
        <v>14</v>
      </c>
      <c r="D6" s="90"/>
      <c r="E6" s="91">
        <f>rent</f>
        <v>2000000</v>
      </c>
      <c r="F6" s="92"/>
      <c r="G6" s="81"/>
      <c r="H6" s="82"/>
      <c r="I6" s="82"/>
      <c r="J6" s="82"/>
    </row>
    <row r="7" spans="2:10" x14ac:dyDescent="0.25">
      <c r="B7" s="88"/>
      <c r="C7" s="101">
        <f>k</f>
        <v>0.05</v>
      </c>
      <c r="D7" s="93"/>
      <c r="E7" s="94">
        <f>1/k</f>
        <v>20</v>
      </c>
      <c r="F7" s="95"/>
      <c r="G7" s="81"/>
      <c r="H7" s="80"/>
      <c r="I7" s="80"/>
      <c r="J7" s="80"/>
    </row>
    <row r="8" spans="2:10" x14ac:dyDescent="0.25">
      <c r="B8" s="88"/>
      <c r="C8" s="87" t="s">
        <v>26</v>
      </c>
      <c r="D8" s="87"/>
      <c r="E8" s="91">
        <f>E6*E7</f>
        <v>40000000</v>
      </c>
      <c r="F8" s="97"/>
      <c r="G8" s="83"/>
      <c r="H8" s="80"/>
      <c r="I8" s="80"/>
      <c r="J8" s="80"/>
    </row>
    <row r="9" spans="2:10" x14ac:dyDescent="0.25">
      <c r="B9" s="88"/>
      <c r="C9" s="87" t="s">
        <v>24</v>
      </c>
      <c r="D9" s="98">
        <f>trans</f>
        <v>5.7500000000000002E-2</v>
      </c>
      <c r="E9" s="91"/>
      <c r="F9" s="89"/>
      <c r="G9" s="80"/>
      <c r="H9" s="80"/>
      <c r="I9" s="80"/>
      <c r="J9" s="80"/>
    </row>
    <row r="10" spans="2:10" x14ac:dyDescent="0.25">
      <c r="B10" s="88"/>
      <c r="C10" s="106" t="s">
        <v>31</v>
      </c>
      <c r="D10" s="87"/>
      <c r="E10" s="91">
        <f>E8/(1+trans)</f>
        <v>37825059.101654842</v>
      </c>
      <c r="F10" s="89"/>
      <c r="G10" s="80"/>
      <c r="H10" s="80"/>
      <c r="I10" s="80"/>
      <c r="J10" s="80"/>
    </row>
    <row r="11" spans="2:10" ht="16.3" thickBot="1" x14ac:dyDescent="0.3">
      <c r="B11" s="105"/>
      <c r="C11" s="99"/>
      <c r="D11" s="99"/>
      <c r="E11" s="99"/>
      <c r="F11" s="100"/>
      <c r="G11" s="80"/>
      <c r="H11" s="84"/>
      <c r="I11" s="80"/>
      <c r="J11" s="85"/>
    </row>
  </sheetData>
  <mergeCells count="1">
    <mergeCell ref="C4:F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workbookViewId="0">
      <selection activeCell="B13" sqref="B13"/>
    </sheetView>
  </sheetViews>
  <sheetFormatPr defaultColWidth="9.125" defaultRowHeight="15.65" x14ac:dyDescent="0.25"/>
  <cols>
    <col min="1" max="1" width="4.625" style="1" customWidth="1"/>
    <col min="2" max="2" width="17" style="1" bestFit="1" customWidth="1"/>
    <col min="3" max="3" width="6.5" style="1" bestFit="1" customWidth="1"/>
    <col min="4" max="4" width="14.375" style="1" bestFit="1" customWidth="1"/>
    <col min="5" max="5" width="20.875" style="1" bestFit="1" customWidth="1"/>
    <col min="6" max="6" width="15.875" style="1" bestFit="1" customWidth="1"/>
    <col min="7" max="7" width="15.625" style="1" bestFit="1" customWidth="1"/>
    <col min="8" max="16384" width="9.125" style="1"/>
  </cols>
  <sheetData>
    <row r="1" spans="2:7" ht="16.3" thickBot="1" x14ac:dyDescent="0.3"/>
    <row r="2" spans="2:7" ht="16.3" thickBot="1" x14ac:dyDescent="0.3">
      <c r="B2" s="110" t="s">
        <v>29</v>
      </c>
      <c r="C2" s="113"/>
      <c r="D2" s="113"/>
      <c r="E2" s="113"/>
      <c r="F2" s="113"/>
      <c r="G2" s="114"/>
    </row>
    <row r="3" spans="2:7" ht="16.3" thickBot="1" x14ac:dyDescent="0.3"/>
    <row r="4" spans="2:7" ht="16.3" thickBot="1" x14ac:dyDescent="0.3">
      <c r="B4" s="110" t="s">
        <v>19</v>
      </c>
      <c r="C4" s="113"/>
      <c r="D4" s="113"/>
      <c r="E4" s="113"/>
      <c r="F4" s="113"/>
      <c r="G4" s="114"/>
    </row>
    <row r="5" spans="2:7" x14ac:dyDescent="0.25">
      <c r="B5" s="2"/>
      <c r="C5" s="3"/>
      <c r="D5" s="3"/>
      <c r="E5" s="3"/>
      <c r="F5" s="3"/>
      <c r="G5" s="4"/>
    </row>
    <row r="6" spans="2:7" x14ac:dyDescent="0.25">
      <c r="B6" s="5" t="s">
        <v>6</v>
      </c>
      <c r="C6" s="6" t="s">
        <v>5</v>
      </c>
      <c r="D6" s="6" t="s">
        <v>0</v>
      </c>
      <c r="E6" s="7">
        <f>e</f>
        <v>0.08</v>
      </c>
      <c r="F6" s="74">
        <f>e</f>
        <v>0.08</v>
      </c>
      <c r="G6" s="66" t="s">
        <v>9</v>
      </c>
    </row>
    <row r="7" spans="2:7" x14ac:dyDescent="0.25">
      <c r="B7" s="8"/>
      <c r="C7" s="9"/>
      <c r="D7" s="9"/>
      <c r="E7" s="9"/>
      <c r="F7" s="9"/>
      <c r="G7" s="67"/>
    </row>
    <row r="8" spans="2:7" x14ac:dyDescent="0.25">
      <c r="B8" s="11">
        <v>1</v>
      </c>
      <c r="C8" s="12">
        <f>rr</f>
        <v>5</v>
      </c>
      <c r="D8" s="10">
        <f>rent</f>
        <v>2000000</v>
      </c>
      <c r="E8" s="13">
        <f>IF(C8="perp",1/k,IF(B8="","",(1-(1/((1+e)^C8)))/e))</f>
        <v>3.992710037078087</v>
      </c>
      <c r="F8" s="12">
        <f>IF(C8="","",1/(1+e)^$C7)</f>
        <v>1</v>
      </c>
      <c r="G8" s="67">
        <f>IF(C7="perp","",IF(C8="","",F8*E8*D8))</f>
        <v>7985420.0741561744</v>
      </c>
    </row>
    <row r="9" spans="2:7" x14ac:dyDescent="0.25">
      <c r="B9" s="11">
        <f>IF(B8="","",IF(C8&gt;lease,"",$B$8+C8))</f>
        <v>6</v>
      </c>
      <c r="C9" s="12">
        <f t="shared" ref="C9:C18" si="0">IF(B9=lease+1,"perp",IF(B9="","",IF(B9=lease-1,B9+1,IF(C8=lease,"",C8+rr))))</f>
        <v>10</v>
      </c>
      <c r="D9" s="10">
        <f>IF(B9="","",((1+g)^C8)*rent)</f>
        <v>2351996.0575999999</v>
      </c>
      <c r="E9" s="13">
        <f t="shared" ref="E9:E18" si="1">IF(C9="perp",1/k,IF(B9="","",(1-(1/((1+e)^rr)))/e))</f>
        <v>3.992710037078087</v>
      </c>
      <c r="F9" s="14">
        <f t="shared" ref="F9:F18" si="2">IF(C9="","",1/(1+e)^C8)</f>
        <v>0.68058319703375303</v>
      </c>
      <c r="G9" s="67">
        <f t="shared" ref="G9:G18" si="3">IF(B9="","",F9*E9*D9)</f>
        <v>6391246.7301377635</v>
      </c>
    </row>
    <row r="10" spans="2:7" x14ac:dyDescent="0.25">
      <c r="B10" s="11">
        <f t="shared" ref="B10:B18" si="4">IF(B9="","",IF(C9&gt;lease,"",$B$8+C9))</f>
        <v>11</v>
      </c>
      <c r="C10" s="12">
        <f t="shared" si="0"/>
        <v>15</v>
      </c>
      <c r="D10" s="10">
        <f t="shared" ref="D10:D18" si="5">IF(B10="","",((1+g)^C9)*rent)</f>
        <v>2765942.7274829717</v>
      </c>
      <c r="E10" s="13">
        <f t="shared" si="1"/>
        <v>3.992710037078087</v>
      </c>
      <c r="F10" s="14">
        <f t="shared" si="2"/>
        <v>0.46319348808468425</v>
      </c>
      <c r="G10" s="67">
        <f t="shared" si="3"/>
        <v>5115326.9816945856</v>
      </c>
    </row>
    <row r="11" spans="2:7" x14ac:dyDescent="0.25">
      <c r="B11" s="11">
        <f t="shared" si="4"/>
        <v>16</v>
      </c>
      <c r="C11" s="12" t="str">
        <f t="shared" si="0"/>
        <v>perp</v>
      </c>
      <c r="D11" s="10">
        <f t="shared" si="5"/>
        <v>3252743.1952936701</v>
      </c>
      <c r="E11" s="13">
        <f t="shared" si="1"/>
        <v>20</v>
      </c>
      <c r="F11" s="14">
        <f t="shared" si="2"/>
        <v>0.31524170496588994</v>
      </c>
      <c r="G11" s="67">
        <f t="shared" si="3"/>
        <v>20508006.214011464</v>
      </c>
    </row>
    <row r="12" spans="2:7" x14ac:dyDescent="0.25">
      <c r="B12" s="11" t="str">
        <f t="shared" si="4"/>
        <v/>
      </c>
      <c r="C12" s="12" t="str">
        <f t="shared" si="0"/>
        <v/>
      </c>
      <c r="D12" s="10" t="str">
        <f t="shared" si="5"/>
        <v/>
      </c>
      <c r="E12" s="13" t="str">
        <f t="shared" si="1"/>
        <v/>
      </c>
      <c r="F12" s="14" t="str">
        <f t="shared" si="2"/>
        <v/>
      </c>
      <c r="G12" s="67" t="str">
        <f t="shared" si="3"/>
        <v/>
      </c>
    </row>
    <row r="13" spans="2:7" x14ac:dyDescent="0.25">
      <c r="B13" s="11" t="str">
        <f t="shared" si="4"/>
        <v/>
      </c>
      <c r="C13" s="12" t="str">
        <f t="shared" si="0"/>
        <v/>
      </c>
      <c r="D13" s="10" t="str">
        <f t="shared" si="5"/>
        <v/>
      </c>
      <c r="E13" s="13" t="str">
        <f t="shared" si="1"/>
        <v/>
      </c>
      <c r="F13" s="14" t="str">
        <f t="shared" si="2"/>
        <v/>
      </c>
      <c r="G13" s="67" t="str">
        <f t="shared" si="3"/>
        <v/>
      </c>
    </row>
    <row r="14" spans="2:7" x14ac:dyDescent="0.25">
      <c r="B14" s="11" t="str">
        <f t="shared" si="4"/>
        <v/>
      </c>
      <c r="C14" s="12" t="str">
        <f t="shared" si="0"/>
        <v/>
      </c>
      <c r="D14" s="10" t="str">
        <f t="shared" si="5"/>
        <v/>
      </c>
      <c r="E14" s="13" t="str">
        <f t="shared" si="1"/>
        <v/>
      </c>
      <c r="F14" s="14" t="str">
        <f t="shared" si="2"/>
        <v/>
      </c>
      <c r="G14" s="67" t="str">
        <f t="shared" si="3"/>
        <v/>
      </c>
    </row>
    <row r="15" spans="2:7" x14ac:dyDescent="0.25">
      <c r="B15" s="11" t="str">
        <f t="shared" si="4"/>
        <v/>
      </c>
      <c r="C15" s="12" t="str">
        <f t="shared" si="0"/>
        <v/>
      </c>
      <c r="D15" s="10" t="str">
        <f t="shared" si="5"/>
        <v/>
      </c>
      <c r="E15" s="13" t="str">
        <f t="shared" si="1"/>
        <v/>
      </c>
      <c r="F15" s="14" t="str">
        <f t="shared" si="2"/>
        <v/>
      </c>
      <c r="G15" s="67" t="str">
        <f t="shared" si="3"/>
        <v/>
      </c>
    </row>
    <row r="16" spans="2:7" x14ac:dyDescent="0.25">
      <c r="B16" s="11" t="str">
        <f t="shared" si="4"/>
        <v/>
      </c>
      <c r="C16" s="12" t="str">
        <f t="shared" si="0"/>
        <v/>
      </c>
      <c r="D16" s="10" t="str">
        <f t="shared" si="5"/>
        <v/>
      </c>
      <c r="E16" s="13" t="str">
        <f t="shared" si="1"/>
        <v/>
      </c>
      <c r="F16" s="14" t="str">
        <f t="shared" si="2"/>
        <v/>
      </c>
      <c r="G16" s="67" t="str">
        <f t="shared" si="3"/>
        <v/>
      </c>
    </row>
    <row r="17" spans="2:7" x14ac:dyDescent="0.25">
      <c r="B17" s="11" t="str">
        <f t="shared" si="4"/>
        <v/>
      </c>
      <c r="C17" s="12" t="str">
        <f t="shared" si="0"/>
        <v/>
      </c>
      <c r="D17" s="10" t="str">
        <f t="shared" si="5"/>
        <v/>
      </c>
      <c r="E17" s="13" t="str">
        <f t="shared" si="1"/>
        <v/>
      </c>
      <c r="F17" s="14" t="str">
        <f t="shared" si="2"/>
        <v/>
      </c>
      <c r="G17" s="67" t="str">
        <f t="shared" si="3"/>
        <v/>
      </c>
    </row>
    <row r="18" spans="2:7" x14ac:dyDescent="0.25">
      <c r="B18" s="11" t="str">
        <f t="shared" si="4"/>
        <v/>
      </c>
      <c r="C18" s="12" t="str">
        <f t="shared" si="0"/>
        <v/>
      </c>
      <c r="D18" s="10" t="str">
        <f t="shared" si="5"/>
        <v/>
      </c>
      <c r="E18" s="13" t="str">
        <f t="shared" si="1"/>
        <v/>
      </c>
      <c r="F18" s="14" t="str">
        <f t="shared" si="2"/>
        <v/>
      </c>
      <c r="G18" s="67" t="str">
        <f t="shared" si="3"/>
        <v/>
      </c>
    </row>
    <row r="19" spans="2:7" x14ac:dyDescent="0.25">
      <c r="B19" s="11"/>
      <c r="C19" s="12"/>
      <c r="D19" s="10"/>
      <c r="E19" s="13"/>
      <c r="F19" s="14"/>
      <c r="G19" s="67"/>
    </row>
    <row r="20" spans="2:7" x14ac:dyDescent="0.25">
      <c r="B20" s="68" t="s">
        <v>26</v>
      </c>
      <c r="C20" s="9"/>
      <c r="D20" s="64"/>
      <c r="E20" s="63">
        <f>SUM(G8:G18)</f>
        <v>39999999.999999985</v>
      </c>
      <c r="F20" s="64" t="s">
        <v>24</v>
      </c>
      <c r="G20" s="69">
        <f>trans</f>
        <v>5.7500000000000002E-2</v>
      </c>
    </row>
    <row r="21" spans="2:7" x14ac:dyDescent="0.25">
      <c r="B21" s="70"/>
      <c r="C21" s="64"/>
      <c r="D21" s="64"/>
      <c r="E21" s="65"/>
      <c r="F21" s="64"/>
      <c r="G21" s="69"/>
    </row>
    <row r="22" spans="2:7" x14ac:dyDescent="0.25">
      <c r="B22" s="70"/>
      <c r="C22" s="72" t="s">
        <v>31</v>
      </c>
      <c r="D22" s="64"/>
      <c r="E22" s="63">
        <f>E20/(1+trans)</f>
        <v>37825059.101654828</v>
      </c>
      <c r="F22" s="64"/>
      <c r="G22" s="69"/>
    </row>
    <row r="23" spans="2:7" ht="16.3" thickBot="1" x14ac:dyDescent="0.3">
      <c r="B23" s="15"/>
      <c r="C23" s="16"/>
      <c r="D23" s="16"/>
      <c r="E23" s="17"/>
      <c r="F23" s="18"/>
      <c r="G23" s="71"/>
    </row>
  </sheetData>
  <mergeCells count="2">
    <mergeCell ref="B4:G4"/>
    <mergeCell ref="B2:G2"/>
  </mergeCells>
  <phoneticPr fontId="0" type="noConversion"/>
  <pageMargins left="0.75" right="0.75" top="1" bottom="1" header="0.5" footer="0.5"/>
  <pageSetup paperSize="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Inputs and Outputs</vt:lpstr>
      <vt:lpstr>Implicit Method</vt:lpstr>
      <vt:lpstr>Explicit DCF Method</vt:lpstr>
      <vt:lpstr>ASF</vt:lpstr>
      <vt:lpstr>e</vt:lpstr>
      <vt:lpstr>g</vt:lpstr>
      <vt:lpstr>k</vt:lpstr>
      <vt:lpstr>lease</vt:lpstr>
      <vt:lpstr>P</vt:lpstr>
      <vt:lpstr>rent</vt:lpstr>
      <vt:lpstr>rentpass</vt:lpstr>
      <vt:lpstr>rr</vt:lpstr>
      <vt:lpstr>trans</vt:lpstr>
    </vt:vector>
  </TitlesOfParts>
  <Company>The University of Reading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LMD</dc:creator>
  <cp:lastModifiedBy>Nick French</cp:lastModifiedBy>
  <cp:lastPrinted>2002-12-11T12:38:11Z</cp:lastPrinted>
  <dcterms:created xsi:type="dcterms:W3CDTF">2001-11-20T10:58:25Z</dcterms:created>
  <dcterms:modified xsi:type="dcterms:W3CDTF">2022-04-28T09:44:02Z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186286420</vt:i4>
  </property>
  <property fmtid="{D5CDD505-2E9C-101B-9397-08002B2CF9AE}" pid="3" name="_NewReviewCycle">
    <vt:lpwstr/>
  </property>
  <property fmtid="{D5CDD505-2E9C-101B-9397-08002B2CF9AE}" pid="4" name="_EmailSubject">
    <vt:lpwstr>Understanding Discounted Cash Flow (DCF) for commercial property investments : RICS Valuation Conference 2022 - Thursday 28th April 2022</vt:lpwstr>
  </property>
  <property fmtid="{D5CDD505-2E9C-101B-9397-08002B2CF9AE}" pid="5" name="_AuthorEmail">
    <vt:lpwstr/>
  </property>
  <property fmtid="{D5CDD505-2E9C-101B-9397-08002B2CF9AE}" pid="6" name="_AuthorEmailDisplayName">
    <vt:lpwstr>Nick French (Work)</vt:lpwstr>
  </property>
</Properties>
</file>